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HLedoch</author>
    <author>user</author>
  </authors>
  <commentList>
    <comment ref="C9" authorId="0">
      <text>
        <r>
          <rPr>
            <b/>
            <sz val="8"/>
            <rFont val="Tahoma"/>
            <family val="0"/>
          </rPr>
          <t>Wpisz kwotę wynikającą z umowy zawartej z bankiem na kredytownie  przejściowego deficytu budżetowego</t>
        </r>
      </text>
    </comment>
    <comment ref="X1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X9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D8" authorId="0">
      <text>
        <r>
          <rPr>
            <b/>
            <sz val="8"/>
            <rFont val="Tahoma"/>
            <family val="0"/>
          </rPr>
          <t>Wpisz prognozowany stan długu na koniec roku budżetowego wynikający z zawartych umów o kredyty i pożyczki z bankami lub pożyczkodawcami</t>
        </r>
      </text>
    </comment>
    <comment ref="I8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8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V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W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Y8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G9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E8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C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C12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C14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D2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W10" authorId="0">
      <text>
        <r>
          <rPr>
            <b/>
            <sz val="8"/>
            <rFont val="Tahoma"/>
            <family val="0"/>
          </rPr>
          <t>Suma spłat rat długu w roku budżetowym</t>
        </r>
      </text>
    </comment>
    <comment ref="W15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F9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D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</text>
    </comment>
    <comment ref="D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ze zawartych umów</t>
        </r>
      </text>
    </comment>
    <comment ref="D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</t>
        </r>
      </text>
    </comment>
    <comment ref="D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</text>
    </comment>
    <comment ref="D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E13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E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D2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11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G12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G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G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G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E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G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H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H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H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H2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I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I16" authorId="0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planowanych wielkości</t>
        </r>
      </text>
    </comment>
    <comment ref="I17" authorId="0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planowanych wielkości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planowanych wielkości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planowanych wielkości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I2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11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J16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J2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K9" authorId="0">
      <text>
        <r>
          <rPr>
            <b/>
            <sz val="8"/>
            <rFont val="Tahoma"/>
            <family val="0"/>
          </rPr>
          <t>Wpisz prognozowaną wielkość  emisji obligacji na finansowanie przejściowego deficytu budżetowego</t>
        </r>
      </text>
    </comment>
    <comment ref="K11" authorId="0">
      <text>
        <r>
          <rPr>
            <b/>
            <sz val="8"/>
            <rFont val="Tahoma"/>
            <family val="0"/>
          </rPr>
          <t>Wpisz prognozowany w I kwartale wykup obligacji na finansowanie przejściowego deficytu budżetowego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II kwartale wykup obligacji na finansowanie przejściowego deficytu budżetowego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III kwartale wykup obligacji na finansowanie przejściowego deficytu budżetowego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IV kwartale wykup obligacji na finansowanie przejściowego deficytu budżetowego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Wpisz prognozowaną w I kwartale spłatę odsetek i dyskonta od planowanej emisji obligacji na finansowanie przejściowego deficytu budżetowego 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Wpisz prognozowaną w II kwartale spłatę odsetek i dyskonta od planowanej emisji obligacji na finansowanie przejściowego deficytu budżetowego  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III kwartale spłatę odsetek i dyskonta od planowanej emisji obligacji na finansowanie przejściowego deficytu budżetowego 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IV kwartale spłatę odsetek i dyskonta od planowanej emisji obligacji na finansowanie przejściowego deficytu budżetowego </t>
        </r>
      </text>
    </comment>
    <comment ref="L9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L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6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1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6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11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O2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V2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W22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X2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2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Y11" authorId="0">
      <text>
        <r>
          <rPr>
            <b/>
            <sz val="8"/>
            <rFont val="Tahoma"/>
            <family val="0"/>
          </rPr>
          <t>Procent planowanego długu do planowanych dochodów w I kwartale</t>
        </r>
      </text>
    </comment>
    <comment ref="Y12" authorId="0">
      <text>
        <r>
          <rPr>
            <b/>
            <sz val="8"/>
            <rFont val="Tahoma"/>
            <family val="0"/>
          </rPr>
          <t>Procent planowanego długu do planowanych dochodów w II kwartale</t>
        </r>
      </text>
    </comment>
    <comment ref="Y13" authorId="0">
      <text>
        <r>
          <rPr>
            <b/>
            <sz val="8"/>
            <rFont val="Tahoma"/>
            <family val="0"/>
          </rPr>
          <t>Procent planowanego długu do planowanych dochodów w III kwartale</t>
        </r>
      </text>
    </comment>
    <comment ref="Y14" authorId="0">
      <text>
        <r>
          <rPr>
            <b/>
            <sz val="8"/>
            <rFont val="Tahoma"/>
            <family val="0"/>
          </rPr>
          <t>Procent planowanego długu do planowanych dochodów w IV kwartale</t>
        </r>
      </text>
    </comment>
    <comment ref="Y24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W9" authorId="0">
      <text>
        <r>
          <rPr>
            <b/>
            <sz val="8"/>
            <rFont val="Tahoma"/>
            <family val="0"/>
          </rPr>
          <t>Prognozowany dług w roku budżetowym</t>
        </r>
      </text>
    </comment>
    <comment ref="D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2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26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2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2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28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0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2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3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32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3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4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3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36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3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4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4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X1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2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2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1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9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W23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W31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W35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W39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F12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F14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</commentList>
</comments>
</file>

<file path=xl/sharedStrings.xml><?xml version="1.0" encoding="utf-8"?>
<sst xmlns="http://schemas.openxmlformats.org/spreadsheetml/2006/main" count="230" uniqueCount="40">
  <si>
    <t>Rok</t>
  </si>
  <si>
    <t>kredyty i pożyczki</t>
  </si>
  <si>
    <t>zaciągnięte</t>
  </si>
  <si>
    <t>obligacje</t>
  </si>
  <si>
    <t>wymagane informacje</t>
  </si>
  <si>
    <t>stan długu na 31.12.</t>
  </si>
  <si>
    <t>X</t>
  </si>
  <si>
    <t>poręczenia - potencjalne spłaty w roku</t>
  </si>
  <si>
    <t>inne zobowiąza-nia wymagalne</t>
  </si>
  <si>
    <t>dochody budżetu</t>
  </si>
  <si>
    <t>spłata rat</t>
  </si>
  <si>
    <t>w tym: I kw.</t>
  </si>
  <si>
    <t>w tym: II kw.</t>
  </si>
  <si>
    <t>w tym: III kw.</t>
  </si>
  <si>
    <t>w tym: IV kw.</t>
  </si>
  <si>
    <t>spłata odsetek</t>
  </si>
  <si>
    <t>wartości ogółem</t>
  </si>
  <si>
    <t xml:space="preserve">dług </t>
  </si>
  <si>
    <t>przewidywane</t>
  </si>
  <si>
    <t>WYLICZENIA</t>
  </si>
  <si>
    <t>INSTRUKCJA OBSŁUGI ARKUSZA:</t>
  </si>
  <si>
    <t xml:space="preserve">1.Aruksz zapisany jest jako szablon. Aby z niego korzystać należy wpierw wcisnąć </t>
  </si>
  <si>
    <t>dwa klawisze razem CTRL i a. Wówczas pokaże się okno dialogowe, do którego</t>
  </si>
  <si>
    <t>należy wpisać katalog, w którym ma być zapisany arkusz oraz jego nazwę.</t>
  </si>
  <si>
    <t>Przykład wpisu podany jest w oknie dialogowym.</t>
  </si>
  <si>
    <t xml:space="preserve">2.Utworzony w ten sposób arkusz jest gotów do pracy jako arkusz xls. Z szablonu  </t>
  </si>
  <si>
    <t>o nazwie prognoza.xlt można korzystać do tworzenia nowej prognozy.</t>
  </si>
  <si>
    <t>wyemitowane</t>
  </si>
  <si>
    <t>4. Małe trójkąciki w lewym rogu komórki wskazują, że do komórki dołączony jest komentarz wyjaśniający</t>
  </si>
  <si>
    <t>co należy wpisać do komórki. Aby odczytać komentarz należy myszką najechać na komórkę.</t>
  </si>
  <si>
    <t>transza długu</t>
  </si>
  <si>
    <t xml:space="preserve">3. Arkusz ma zabezpieczone komórki, w których zawarte są formuły przeliczeniowe, aby pomyłkowo ich nie usunąć. </t>
  </si>
  <si>
    <t>i ponownie zabezpieczyć arkusz.</t>
  </si>
  <si>
    <t xml:space="preserve">Hasło zabezpieczenia arkusza "abc". Aby dodać więcej lat należy skopiować odpowiednią ilość ostatniego roku </t>
  </si>
  <si>
    <t>na podst. art. 82 u.1 pkt 1</t>
  </si>
  <si>
    <t>na podst. art. 82 u.1 pkt 2 i 3</t>
  </si>
  <si>
    <t>na podst. art. 169 u. 3</t>
  </si>
  <si>
    <t>PROGNOZA DŁUGU NA ROK 2007 zgodna z ustawą o finansach publicznych z dania 30 czerwca 2005 r.</t>
  </si>
  <si>
    <t>wskaźnik % art. 169 u.f.p</t>
  </si>
  <si>
    <t>wskaźnik % art. 170 u.f.p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</si>
</sst>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 applyProtection="1">
      <alignment/>
      <protection locked="0"/>
    </xf>
    <xf numFmtId="3" fontId="1" fillId="0" borderId="9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 applyProtection="1">
      <alignment/>
      <protection locked="0"/>
    </xf>
    <xf numFmtId="3" fontId="1" fillId="0" borderId="19" xfId="0" applyNumberFormat="1" applyFont="1" applyBorder="1" applyAlignment="1" applyProtection="1">
      <alignment/>
      <protection locked="0"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31" xfId="0" applyNumberFormat="1" applyFont="1" applyBorder="1" applyAlignment="1" applyProtection="1">
      <alignment horizontal="right" vertical="center"/>
      <protection locked="0"/>
    </xf>
    <xf numFmtId="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 applyProtection="1">
      <alignment/>
      <protection locked="0"/>
    </xf>
    <xf numFmtId="3" fontId="1" fillId="0" borderId="33" xfId="0" applyNumberFormat="1" applyFont="1" applyBorder="1" applyAlignment="1" applyProtection="1">
      <alignment/>
      <protection locked="0"/>
    </xf>
    <xf numFmtId="3" fontId="1" fillId="0" borderId="34" xfId="0" applyNumberFormat="1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 vertical="center"/>
      <protection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 applyProtection="1">
      <alignment/>
      <protection locked="0"/>
    </xf>
    <xf numFmtId="3" fontId="1" fillId="0" borderId="37" xfId="0" applyNumberFormat="1" applyFont="1" applyBorder="1" applyAlignment="1">
      <alignment/>
    </xf>
    <xf numFmtId="3" fontId="1" fillId="0" borderId="37" xfId="0" applyNumberFormat="1" applyFont="1" applyBorder="1" applyAlignment="1" applyProtection="1">
      <alignment/>
      <protection locked="0"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1" fillId="0" borderId="32" xfId="0" applyNumberFormat="1" applyFont="1" applyBorder="1" applyAlignment="1" applyProtection="1">
      <alignment horizontal="right"/>
      <protection locked="0"/>
    </xf>
    <xf numFmtId="3" fontId="1" fillId="0" borderId="37" xfId="0" applyNumberFormat="1" applyFont="1" applyBorder="1" applyAlignment="1" applyProtection="1">
      <alignment horizontal="right"/>
      <protection locked="0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 horizontal="right"/>
      <protection locked="0"/>
    </xf>
    <xf numFmtId="3" fontId="1" fillId="0" borderId="30" xfId="0" applyNumberFormat="1" applyFont="1" applyBorder="1" applyAlignment="1">
      <alignment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39" xfId="0" applyNumberFormat="1" applyFont="1" applyBorder="1" applyAlignment="1" applyProtection="1">
      <alignment/>
      <protection locked="0"/>
    </xf>
    <xf numFmtId="3" fontId="1" fillId="0" borderId="4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 applyProtection="1">
      <alignment horizontal="right"/>
      <protection locked="0"/>
    </xf>
    <xf numFmtId="4" fontId="1" fillId="0" borderId="3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/>
      <protection/>
    </xf>
    <xf numFmtId="3" fontId="1" fillId="0" borderId="23" xfId="0" applyNumberFormat="1" applyFont="1" applyBorder="1" applyAlignment="1" applyProtection="1">
      <alignment horizontal="center" vertical="center"/>
      <protection/>
    </xf>
    <xf numFmtId="3" fontId="1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3" fontId="1" fillId="0" borderId="43" xfId="0" applyNumberFormat="1" applyFont="1" applyBorder="1" applyAlignment="1" applyProtection="1">
      <alignment/>
      <protection/>
    </xf>
    <xf numFmtId="3" fontId="1" fillId="0" borderId="44" xfId="0" applyNumberFormat="1" applyFont="1" applyBorder="1" applyAlignment="1">
      <alignment/>
    </xf>
    <xf numFmtId="3" fontId="1" fillId="0" borderId="35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36" xfId="0" applyNumberFormat="1" applyFont="1" applyBorder="1" applyAlignment="1" applyProtection="1">
      <alignment/>
      <protection/>
    </xf>
    <xf numFmtId="3" fontId="1" fillId="0" borderId="45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0" borderId="4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/>
    </xf>
    <xf numFmtId="3" fontId="1" fillId="0" borderId="31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right"/>
    </xf>
    <xf numFmtId="4" fontId="1" fillId="0" borderId="52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 applyProtection="1">
      <alignment horizontal="right"/>
      <protection locked="0"/>
    </xf>
    <xf numFmtId="3" fontId="1" fillId="0" borderId="54" xfId="0" applyNumberFormat="1" applyFont="1" applyBorder="1" applyAlignment="1" applyProtection="1">
      <alignment horizontal="right"/>
      <protection locked="0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57" xfId="0" applyNumberFormat="1" applyFont="1" applyBorder="1" applyAlignment="1" applyProtection="1">
      <alignment/>
      <protection/>
    </xf>
    <xf numFmtId="3" fontId="1" fillId="0" borderId="60" xfId="0" applyNumberFormat="1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3" fontId="1" fillId="0" borderId="52" xfId="0" applyNumberFormat="1" applyFont="1" applyBorder="1" applyAlignment="1" applyProtection="1">
      <alignment/>
      <protection locked="0"/>
    </xf>
    <xf numFmtId="3" fontId="1" fillId="0" borderId="62" xfId="0" applyNumberFormat="1" applyFont="1" applyBorder="1" applyAlignment="1" applyProtection="1">
      <alignment/>
      <protection locked="0"/>
    </xf>
    <xf numFmtId="3" fontId="1" fillId="0" borderId="43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7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53"/>
  <sheetViews>
    <sheetView tabSelected="1" workbookViewId="0" topLeftCell="A1">
      <pane xSplit="2" ySplit="7" topLeftCell="U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0" sqref="G40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9.875" style="0" customWidth="1"/>
    <col min="4" max="4" width="10.75390625" style="0" customWidth="1"/>
    <col min="5" max="6" width="11.125" style="0" customWidth="1"/>
    <col min="7" max="7" width="11.625" style="0" bestFit="1" customWidth="1"/>
    <col min="8" max="8" width="10.125" style="0" customWidth="1"/>
    <col min="9" max="10" width="9.25390625" style="0" bestFit="1" customWidth="1"/>
    <col min="11" max="11" width="10.625" style="0" bestFit="1" customWidth="1"/>
    <col min="12" max="13" width="10.375" style="0" customWidth="1"/>
    <col min="14" max="14" width="11.375" style="0" customWidth="1"/>
    <col min="15" max="15" width="9.25390625" style="0" bestFit="1" customWidth="1"/>
    <col min="22" max="22" width="16.625" style="0" customWidth="1"/>
    <col min="23" max="23" width="15.125" style="0" customWidth="1"/>
    <col min="24" max="24" width="16.625" style="0" customWidth="1"/>
    <col min="25" max="25" width="11.25390625" style="0" customWidth="1"/>
    <col min="26" max="26" width="10.00390625" style="0" bestFit="1" customWidth="1"/>
    <col min="29" max="29" width="10.125" style="0" bestFit="1" customWidth="1"/>
  </cols>
  <sheetData>
    <row r="1" spans="1:21" ht="12.75">
      <c r="A1" s="145"/>
      <c r="B1" s="145"/>
      <c r="C1" s="117" t="s">
        <v>37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4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X2" s="84" t="s">
        <v>19</v>
      </c>
    </row>
    <row r="3" spans="1:21" ht="13.5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5" ht="13.5" customHeight="1" thickTop="1">
      <c r="A4" s="159" t="s">
        <v>0</v>
      </c>
      <c r="B4" s="161" t="s">
        <v>4</v>
      </c>
      <c r="C4" s="169" t="s">
        <v>1</v>
      </c>
      <c r="D4" s="170"/>
      <c r="E4" s="170"/>
      <c r="F4" s="170"/>
      <c r="G4" s="170"/>
      <c r="H4" s="171"/>
      <c r="I4" s="169" t="s">
        <v>3</v>
      </c>
      <c r="J4" s="170"/>
      <c r="K4" s="170"/>
      <c r="L4" s="170"/>
      <c r="M4" s="171"/>
      <c r="N4" s="184" t="s">
        <v>7</v>
      </c>
      <c r="O4" s="187" t="s">
        <v>8</v>
      </c>
      <c r="P4" s="59"/>
      <c r="Q4" s="59"/>
      <c r="R4" s="59"/>
      <c r="S4" s="59"/>
      <c r="T4" s="59"/>
      <c r="U4" s="59"/>
      <c r="V4" s="181" t="s">
        <v>9</v>
      </c>
      <c r="W4" s="175" t="s">
        <v>16</v>
      </c>
      <c r="X4" s="175" t="s">
        <v>38</v>
      </c>
      <c r="Y4" s="156" t="s">
        <v>39</v>
      </c>
    </row>
    <row r="5" spans="1:25" ht="12.75">
      <c r="A5" s="160"/>
      <c r="B5" s="162"/>
      <c r="C5" s="172" t="s">
        <v>2</v>
      </c>
      <c r="D5" s="173"/>
      <c r="E5" s="174"/>
      <c r="F5" s="163" t="s">
        <v>18</v>
      </c>
      <c r="G5" s="164"/>
      <c r="H5" s="165"/>
      <c r="I5" s="163" t="s">
        <v>27</v>
      </c>
      <c r="J5" s="164"/>
      <c r="K5" s="166" t="s">
        <v>18</v>
      </c>
      <c r="L5" s="167"/>
      <c r="M5" s="168"/>
      <c r="N5" s="185"/>
      <c r="O5" s="157"/>
      <c r="P5" s="59"/>
      <c r="Q5" s="59"/>
      <c r="R5" s="59"/>
      <c r="S5" s="59"/>
      <c r="T5" s="59"/>
      <c r="U5" s="59"/>
      <c r="V5" s="182"/>
      <c r="W5" s="176"/>
      <c r="X5" s="176"/>
      <c r="Y5" s="157"/>
    </row>
    <row r="6" spans="1:25" ht="30" thickBot="1">
      <c r="A6" s="160"/>
      <c r="B6" s="162"/>
      <c r="C6" s="11" t="s">
        <v>34</v>
      </c>
      <c r="D6" s="5" t="s">
        <v>35</v>
      </c>
      <c r="E6" s="14" t="s">
        <v>36</v>
      </c>
      <c r="F6" s="11" t="s">
        <v>34</v>
      </c>
      <c r="G6" s="5" t="s">
        <v>35</v>
      </c>
      <c r="H6" s="14" t="s">
        <v>36</v>
      </c>
      <c r="I6" s="5" t="s">
        <v>35</v>
      </c>
      <c r="J6" s="14" t="s">
        <v>36</v>
      </c>
      <c r="K6" s="11" t="s">
        <v>34</v>
      </c>
      <c r="L6" s="5" t="s">
        <v>35</v>
      </c>
      <c r="M6" s="14" t="s">
        <v>36</v>
      </c>
      <c r="N6" s="186"/>
      <c r="O6" s="158"/>
      <c r="P6" s="59"/>
      <c r="Q6" s="59"/>
      <c r="R6" s="59"/>
      <c r="S6" s="59"/>
      <c r="T6" s="59"/>
      <c r="U6" s="59"/>
      <c r="V6" s="183"/>
      <c r="W6" s="177"/>
      <c r="X6" s="177"/>
      <c r="Y6" s="158"/>
    </row>
    <row r="7" spans="1:25" ht="13.5" thickBot="1">
      <c r="A7" s="6">
        <v>1</v>
      </c>
      <c r="B7" s="7">
        <v>2</v>
      </c>
      <c r="C7" s="12">
        <v>3</v>
      </c>
      <c r="D7" s="7">
        <v>4</v>
      </c>
      <c r="E7" s="15">
        <v>5</v>
      </c>
      <c r="F7" s="12">
        <v>6</v>
      </c>
      <c r="G7" s="18">
        <v>7</v>
      </c>
      <c r="H7" s="67">
        <v>8</v>
      </c>
      <c r="I7" s="7">
        <v>9</v>
      </c>
      <c r="J7" s="15">
        <v>10</v>
      </c>
      <c r="K7" s="12">
        <v>11</v>
      </c>
      <c r="L7" s="67">
        <v>12</v>
      </c>
      <c r="M7" s="7">
        <v>13</v>
      </c>
      <c r="N7" s="9">
        <v>14</v>
      </c>
      <c r="O7" s="21">
        <v>15</v>
      </c>
      <c r="P7" s="89"/>
      <c r="Q7" s="89"/>
      <c r="R7" s="89"/>
      <c r="S7" s="89"/>
      <c r="T7" s="89"/>
      <c r="U7" s="89"/>
      <c r="V7" s="6">
        <v>16</v>
      </c>
      <c r="W7" s="7">
        <v>17</v>
      </c>
      <c r="X7" s="21">
        <v>18</v>
      </c>
      <c r="Y7" s="21">
        <v>19</v>
      </c>
    </row>
    <row r="8" spans="1:26" ht="24.75" thickBot="1">
      <c r="A8" s="23">
        <v>2006</v>
      </c>
      <c r="B8" s="8" t="s">
        <v>5</v>
      </c>
      <c r="C8" s="24" t="s">
        <v>6</v>
      </c>
      <c r="D8" s="25">
        <v>24675000</v>
      </c>
      <c r="E8" s="66">
        <v>5913707</v>
      </c>
      <c r="F8" s="24" t="s">
        <v>6</v>
      </c>
      <c r="G8" s="65" t="s">
        <v>6</v>
      </c>
      <c r="H8" s="110" t="s">
        <v>6</v>
      </c>
      <c r="I8" s="64"/>
      <c r="J8" s="68"/>
      <c r="K8" s="24" t="s">
        <v>6</v>
      </c>
      <c r="L8" s="27" t="s">
        <v>6</v>
      </c>
      <c r="M8" s="26" t="s">
        <v>6</v>
      </c>
      <c r="N8" s="114"/>
      <c r="O8" s="106"/>
      <c r="P8" s="90"/>
      <c r="Q8" s="90"/>
      <c r="R8" s="90"/>
      <c r="S8" s="90"/>
      <c r="T8" s="90"/>
      <c r="U8" s="90"/>
      <c r="V8" s="98">
        <v>85899900</v>
      </c>
      <c r="W8" s="50">
        <f>D8+I8+N8+O8</f>
        <v>24675000</v>
      </c>
      <c r="X8" s="28" t="s">
        <v>6</v>
      </c>
      <c r="Y8" s="60">
        <f>W8/V8*100</f>
        <v>28.72529537287005</v>
      </c>
      <c r="Z8" s="1"/>
    </row>
    <row r="9" spans="1:27" ht="12.75">
      <c r="A9" s="178">
        <v>2007</v>
      </c>
      <c r="B9" s="1" t="s">
        <v>17</v>
      </c>
      <c r="C9" s="57"/>
      <c r="D9" s="111">
        <f>D8</f>
        <v>24675000</v>
      </c>
      <c r="E9" s="58">
        <f>E8</f>
        <v>5913707</v>
      </c>
      <c r="F9" s="57">
        <v>2000000</v>
      </c>
      <c r="G9" s="38">
        <v>9500000</v>
      </c>
      <c r="H9" s="69">
        <v>1240544</v>
      </c>
      <c r="I9" s="108">
        <f>I8</f>
        <v>0</v>
      </c>
      <c r="J9" s="112">
        <f>J8</f>
        <v>0</v>
      </c>
      <c r="K9" s="57"/>
      <c r="L9" s="4"/>
      <c r="M9" s="42"/>
      <c r="N9" s="4"/>
      <c r="O9" s="113">
        <f>O8</f>
        <v>0</v>
      </c>
      <c r="P9" s="85"/>
      <c r="Q9" s="85"/>
      <c r="R9" s="85"/>
      <c r="S9" s="85"/>
      <c r="T9" s="85"/>
      <c r="U9" s="85"/>
      <c r="V9" s="99">
        <v>86906850</v>
      </c>
      <c r="W9" s="10">
        <f>G9+L9</f>
        <v>9500000</v>
      </c>
      <c r="X9" s="79">
        <f>V9*0.15</f>
        <v>13036027.5</v>
      </c>
      <c r="Y9" s="44" t="s">
        <v>6</v>
      </c>
      <c r="Z9" s="1"/>
      <c r="AA9" s="74"/>
    </row>
    <row r="10" spans="1:26" ht="12.75">
      <c r="A10" s="179"/>
      <c r="B10" s="29" t="s">
        <v>10</v>
      </c>
      <c r="C10" s="34">
        <f aca="true" t="shared" si="0" ref="C10:O10">SUM(C11:C14)</f>
        <v>0</v>
      </c>
      <c r="D10" s="30">
        <f t="shared" si="0"/>
        <v>1825000</v>
      </c>
      <c r="E10" s="36">
        <f t="shared" si="0"/>
        <v>5913707</v>
      </c>
      <c r="F10" s="34">
        <f>SUM(F11:F14)</f>
        <v>2000000</v>
      </c>
      <c r="G10" s="39">
        <f t="shared" si="0"/>
        <v>0</v>
      </c>
      <c r="H10" s="70">
        <f>SUM(H11:H14)</f>
        <v>1240544</v>
      </c>
      <c r="I10" s="61">
        <f t="shared" si="0"/>
        <v>0</v>
      </c>
      <c r="J10" s="70">
        <f t="shared" si="0"/>
        <v>0</v>
      </c>
      <c r="K10" s="34">
        <f>SUM(K11:K14)</f>
        <v>0</v>
      </c>
      <c r="L10" s="30">
        <f t="shared" si="0"/>
        <v>0</v>
      </c>
      <c r="M10" s="36">
        <f t="shared" si="0"/>
        <v>0</v>
      </c>
      <c r="N10" s="36">
        <f t="shared" si="0"/>
        <v>0</v>
      </c>
      <c r="O10" s="92">
        <f t="shared" si="0"/>
        <v>0</v>
      </c>
      <c r="P10" s="86"/>
      <c r="Q10" s="86"/>
      <c r="R10" s="86"/>
      <c r="S10" s="86"/>
      <c r="T10" s="86"/>
      <c r="U10" s="86"/>
      <c r="V10" s="100" t="s">
        <v>6</v>
      </c>
      <c r="W10" s="43">
        <f>D10+G10+I10+L10+N10+O10</f>
        <v>1825000</v>
      </c>
      <c r="X10" s="31" t="s">
        <v>6</v>
      </c>
      <c r="Y10" s="44" t="s">
        <v>6</v>
      </c>
      <c r="Z10" s="1"/>
    </row>
    <row r="11" spans="1:26" ht="12.75">
      <c r="A11" s="179"/>
      <c r="B11" s="29" t="s">
        <v>11</v>
      </c>
      <c r="C11" s="35"/>
      <c r="D11" s="32">
        <v>456250</v>
      </c>
      <c r="E11" s="37">
        <v>5913707</v>
      </c>
      <c r="F11" s="35">
        <v>500000</v>
      </c>
      <c r="G11" s="40">
        <v>0</v>
      </c>
      <c r="H11" s="71"/>
      <c r="I11" s="62"/>
      <c r="J11" s="71"/>
      <c r="K11" s="35"/>
      <c r="L11" s="32"/>
      <c r="M11" s="37"/>
      <c r="N11" s="76"/>
      <c r="O11" s="93"/>
      <c r="P11" s="88"/>
      <c r="Q11" s="88"/>
      <c r="R11" s="88"/>
      <c r="S11" s="88"/>
      <c r="T11" s="88"/>
      <c r="U11" s="88"/>
      <c r="V11" s="100" t="s">
        <v>6</v>
      </c>
      <c r="W11" s="43">
        <f>D11+G11+I11+L11+N11+O11</f>
        <v>456250</v>
      </c>
      <c r="X11" s="31" t="s">
        <v>6</v>
      </c>
      <c r="Y11" s="53">
        <f>(W8+W9-W11-N10)/V9*100</f>
        <v>38.79872530186056</v>
      </c>
      <c r="Z11" s="1"/>
    </row>
    <row r="12" spans="1:26" ht="12.75">
      <c r="A12" s="179"/>
      <c r="B12" s="29" t="s">
        <v>12</v>
      </c>
      <c r="C12" s="35"/>
      <c r="D12" s="32">
        <v>456250</v>
      </c>
      <c r="E12" s="37"/>
      <c r="F12" s="35">
        <v>500000</v>
      </c>
      <c r="G12" s="40">
        <v>0</v>
      </c>
      <c r="H12" s="71">
        <v>466127</v>
      </c>
      <c r="I12" s="62"/>
      <c r="J12" s="71"/>
      <c r="K12" s="35"/>
      <c r="L12" s="32"/>
      <c r="M12" s="37"/>
      <c r="N12" s="76"/>
      <c r="O12" s="93"/>
      <c r="P12" s="88"/>
      <c r="Q12" s="88"/>
      <c r="R12" s="88"/>
      <c r="S12" s="88"/>
      <c r="T12" s="88"/>
      <c r="U12" s="88"/>
      <c r="V12" s="100" t="s">
        <v>6</v>
      </c>
      <c r="W12" s="43">
        <f>D12+G12+I12+L12+N12+O12</f>
        <v>456250</v>
      </c>
      <c r="X12" s="31" t="s">
        <v>6</v>
      </c>
      <c r="Y12" s="53">
        <f>(W8+W9-W11-W12-N10)/V9*100</f>
        <v>38.273737915941034</v>
      </c>
      <c r="Z12" s="1"/>
    </row>
    <row r="13" spans="1:26" ht="12.75">
      <c r="A13" s="179"/>
      <c r="B13" s="29" t="s">
        <v>13</v>
      </c>
      <c r="C13" s="35"/>
      <c r="D13" s="32">
        <v>456250</v>
      </c>
      <c r="E13" s="37"/>
      <c r="F13" s="35">
        <v>500000</v>
      </c>
      <c r="G13" s="40">
        <v>0</v>
      </c>
      <c r="H13" s="71">
        <v>488870</v>
      </c>
      <c r="I13" s="62"/>
      <c r="J13" s="71"/>
      <c r="K13" s="35"/>
      <c r="L13" s="32"/>
      <c r="M13" s="37"/>
      <c r="N13" s="76"/>
      <c r="O13" s="93"/>
      <c r="P13" s="88"/>
      <c r="Q13" s="88"/>
      <c r="R13" s="88"/>
      <c r="S13" s="88"/>
      <c r="T13" s="88"/>
      <c r="U13" s="88"/>
      <c r="V13" s="100" t="s">
        <v>6</v>
      </c>
      <c r="W13" s="43">
        <f>D13+G13+I13+L13+N13+O13</f>
        <v>456250</v>
      </c>
      <c r="X13" s="31" t="s">
        <v>6</v>
      </c>
      <c r="Y13" s="53">
        <f>(W8+W9-W11-W12-W13-N10)/V9*100</f>
        <v>37.74875053002151</v>
      </c>
      <c r="Z13" s="1"/>
    </row>
    <row r="14" spans="1:26" ht="12.75">
      <c r="A14" s="179"/>
      <c r="B14" s="29" t="s">
        <v>14</v>
      </c>
      <c r="C14" s="35"/>
      <c r="D14" s="32">
        <v>456250</v>
      </c>
      <c r="E14" s="37"/>
      <c r="F14" s="35">
        <v>500000</v>
      </c>
      <c r="G14" s="40">
        <v>0</v>
      </c>
      <c r="H14" s="71">
        <v>285547</v>
      </c>
      <c r="I14" s="62"/>
      <c r="J14" s="71"/>
      <c r="K14" s="35"/>
      <c r="L14" s="32"/>
      <c r="M14" s="37"/>
      <c r="N14" s="76"/>
      <c r="O14" s="93"/>
      <c r="P14" s="88"/>
      <c r="Q14" s="88"/>
      <c r="R14" s="88"/>
      <c r="S14" s="88"/>
      <c r="T14" s="88"/>
      <c r="U14" s="88"/>
      <c r="V14" s="100" t="s">
        <v>6</v>
      </c>
      <c r="W14" s="43">
        <f>D14+G14+I14+L14+N14+O14</f>
        <v>456250</v>
      </c>
      <c r="X14" s="31" t="s">
        <v>6</v>
      </c>
      <c r="Y14" s="53">
        <f>(W8+W9-W11-W12-W13-W14-N10)/V9*100</f>
        <v>37.22376314410199</v>
      </c>
      <c r="Z14" s="1"/>
    </row>
    <row r="15" spans="1:27" ht="12.75">
      <c r="A15" s="179"/>
      <c r="B15" s="29" t="s">
        <v>15</v>
      </c>
      <c r="C15" s="34">
        <f aca="true" t="shared" si="1" ref="C15:M15">SUM(C16:C19)</f>
        <v>0</v>
      </c>
      <c r="D15" s="30">
        <f t="shared" si="1"/>
        <v>1303887</v>
      </c>
      <c r="E15" s="36">
        <f t="shared" si="1"/>
        <v>15013</v>
      </c>
      <c r="F15" s="34">
        <f t="shared" si="1"/>
        <v>8000</v>
      </c>
      <c r="G15" s="39">
        <f t="shared" si="1"/>
        <v>347500</v>
      </c>
      <c r="H15" s="36">
        <f t="shared" si="1"/>
        <v>5600</v>
      </c>
      <c r="I15" s="30">
        <f t="shared" si="1"/>
        <v>0</v>
      </c>
      <c r="J15" s="36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75" t="s">
        <v>6</v>
      </c>
      <c r="O15" s="105" t="s">
        <v>6</v>
      </c>
      <c r="P15" s="91"/>
      <c r="Q15" s="91"/>
      <c r="R15" s="91"/>
      <c r="S15" s="91"/>
      <c r="T15" s="91"/>
      <c r="U15" s="91"/>
      <c r="V15" s="100" t="s">
        <v>6</v>
      </c>
      <c r="W15" s="43">
        <f>C15+D15+F15+G15+I15+K15+L15+M15</f>
        <v>1659387</v>
      </c>
      <c r="X15" s="52">
        <f>(W10+W15-O10)/V9*100</f>
        <v>4.009335282546773</v>
      </c>
      <c r="Y15" s="44" t="s">
        <v>6</v>
      </c>
      <c r="Z15" s="1"/>
      <c r="AA15" s="74"/>
    </row>
    <row r="16" spans="1:26" ht="12.75">
      <c r="A16" s="179"/>
      <c r="B16" s="29" t="s">
        <v>11</v>
      </c>
      <c r="C16" s="35"/>
      <c r="D16" s="32">
        <v>241020</v>
      </c>
      <c r="E16" s="37">
        <v>15013</v>
      </c>
      <c r="F16" s="35">
        <v>2000</v>
      </c>
      <c r="G16" s="40">
        <v>5000</v>
      </c>
      <c r="H16" s="71">
        <v>355</v>
      </c>
      <c r="I16" s="80"/>
      <c r="J16" s="81"/>
      <c r="K16" s="35"/>
      <c r="L16" s="75"/>
      <c r="M16" s="82"/>
      <c r="N16" s="75" t="s">
        <v>6</v>
      </c>
      <c r="O16" s="105" t="s">
        <v>6</v>
      </c>
      <c r="P16" s="91"/>
      <c r="Q16" s="91"/>
      <c r="R16" s="91"/>
      <c r="S16" s="91"/>
      <c r="T16" s="91"/>
      <c r="U16" s="91"/>
      <c r="V16" s="100" t="s">
        <v>6</v>
      </c>
      <c r="W16" s="43">
        <f>C16+D16+F16+G16+I16+K16+L16+M16</f>
        <v>248020</v>
      </c>
      <c r="X16" s="78">
        <f>W10+W15</f>
        <v>3484387</v>
      </c>
      <c r="Y16" s="44" t="s">
        <v>6</v>
      </c>
      <c r="Z16" s="1"/>
    </row>
    <row r="17" spans="1:26" ht="12.75">
      <c r="A17" s="179"/>
      <c r="B17" s="29" t="s">
        <v>12</v>
      </c>
      <c r="C17" s="35"/>
      <c r="D17" s="32">
        <v>330578</v>
      </c>
      <c r="E17" s="37"/>
      <c r="F17" s="35">
        <v>2000</v>
      </c>
      <c r="G17" s="40">
        <v>71020</v>
      </c>
      <c r="H17" s="71">
        <v>195</v>
      </c>
      <c r="I17" s="80"/>
      <c r="J17" s="81"/>
      <c r="K17" s="35"/>
      <c r="L17" s="75"/>
      <c r="M17" s="82"/>
      <c r="N17" s="75" t="s">
        <v>6</v>
      </c>
      <c r="O17" s="105" t="s">
        <v>6</v>
      </c>
      <c r="P17" s="91"/>
      <c r="Q17" s="91"/>
      <c r="R17" s="91"/>
      <c r="S17" s="91"/>
      <c r="T17" s="91"/>
      <c r="U17" s="91"/>
      <c r="V17" s="100" t="s">
        <v>6</v>
      </c>
      <c r="W17" s="43">
        <f>C17+D17+F17+G17+I17+K17+L17+M17</f>
        <v>403598</v>
      </c>
      <c r="X17" s="33" t="s">
        <v>6</v>
      </c>
      <c r="Y17" s="44" t="s">
        <v>6</v>
      </c>
      <c r="Z17" s="1"/>
    </row>
    <row r="18" spans="1:26" ht="12.75">
      <c r="A18" s="179"/>
      <c r="B18" s="29" t="s">
        <v>13</v>
      </c>
      <c r="C18" s="35"/>
      <c r="D18" s="32">
        <v>324474</v>
      </c>
      <c r="E18" s="37"/>
      <c r="F18" s="35">
        <v>2000</v>
      </c>
      <c r="G18" s="40">
        <v>120423</v>
      </c>
      <c r="H18" s="71">
        <v>3165</v>
      </c>
      <c r="I18" s="80"/>
      <c r="J18" s="81"/>
      <c r="K18" s="35"/>
      <c r="L18" s="75"/>
      <c r="M18" s="82"/>
      <c r="N18" s="75" t="s">
        <v>6</v>
      </c>
      <c r="O18" s="105" t="s">
        <v>6</v>
      </c>
      <c r="P18" s="91"/>
      <c r="Q18" s="91"/>
      <c r="R18" s="91"/>
      <c r="S18" s="91"/>
      <c r="T18" s="91"/>
      <c r="U18" s="91"/>
      <c r="V18" s="100" t="s">
        <v>6</v>
      </c>
      <c r="W18" s="43">
        <f>C18+D18+F18+G18+I18+K18+L18+M18</f>
        <v>446897</v>
      </c>
      <c r="X18" s="33" t="s">
        <v>6</v>
      </c>
      <c r="Y18" s="44" t="s">
        <v>6</v>
      </c>
      <c r="Z18" s="1"/>
    </row>
    <row r="19" spans="1:26" ht="12.75">
      <c r="A19" s="179"/>
      <c r="B19" s="29" t="s">
        <v>14</v>
      </c>
      <c r="C19" s="35"/>
      <c r="D19" s="32">
        <v>407815</v>
      </c>
      <c r="E19" s="37"/>
      <c r="F19" s="35">
        <v>2000</v>
      </c>
      <c r="G19" s="40">
        <v>151057</v>
      </c>
      <c r="H19" s="71">
        <v>1885</v>
      </c>
      <c r="I19" s="80"/>
      <c r="J19" s="81"/>
      <c r="K19" s="35"/>
      <c r="L19" s="75"/>
      <c r="M19" s="82"/>
      <c r="N19" s="75" t="s">
        <v>6</v>
      </c>
      <c r="O19" s="105" t="s">
        <v>6</v>
      </c>
      <c r="P19" s="91"/>
      <c r="Q19" s="91"/>
      <c r="R19" s="91"/>
      <c r="S19" s="91"/>
      <c r="T19" s="91"/>
      <c r="U19" s="91"/>
      <c r="V19" s="100" t="s">
        <v>6</v>
      </c>
      <c r="W19" s="43">
        <f>C19+D19+F19+G19+I19+K19+L19+M19</f>
        <v>560872</v>
      </c>
      <c r="X19" s="33" t="s">
        <v>6</v>
      </c>
      <c r="Y19" s="44" t="s">
        <v>6</v>
      </c>
      <c r="Z19" s="1"/>
    </row>
    <row r="20" spans="1:26" ht="24.75" thickBot="1">
      <c r="A20" s="180"/>
      <c r="B20" s="45" t="s">
        <v>5</v>
      </c>
      <c r="C20" s="46" t="s">
        <v>6</v>
      </c>
      <c r="D20" s="47">
        <f>D8-D10</f>
        <v>22850000</v>
      </c>
      <c r="E20" s="48">
        <f>E9-E10</f>
        <v>0</v>
      </c>
      <c r="F20" s="46" t="s">
        <v>6</v>
      </c>
      <c r="G20" s="49">
        <f>G9-G10</f>
        <v>9500000</v>
      </c>
      <c r="H20" s="72">
        <f>H9-H10</f>
        <v>0</v>
      </c>
      <c r="I20" s="109">
        <f>I8-I10</f>
        <v>0</v>
      </c>
      <c r="J20" s="72">
        <f>J8-J10</f>
        <v>0</v>
      </c>
      <c r="K20" s="46" t="s">
        <v>6</v>
      </c>
      <c r="L20" s="47">
        <f>L9-L10</f>
        <v>0</v>
      </c>
      <c r="M20" s="48">
        <f>M9-M10</f>
        <v>0</v>
      </c>
      <c r="N20" s="47">
        <f>N8-N10</f>
        <v>0</v>
      </c>
      <c r="O20" s="94">
        <f>O8-O10</f>
        <v>0</v>
      </c>
      <c r="P20" s="86"/>
      <c r="Q20" s="86"/>
      <c r="R20" s="86"/>
      <c r="S20" s="86"/>
      <c r="T20" s="86"/>
      <c r="U20" s="86"/>
      <c r="V20" s="101" t="s">
        <v>6</v>
      </c>
      <c r="W20" s="50">
        <f>D20+G20+I20+L20+N20+O20</f>
        <v>32350000</v>
      </c>
      <c r="X20" s="51" t="s">
        <v>6</v>
      </c>
      <c r="Y20" s="54">
        <f>(W20-N10)/V9*100</f>
        <v>37.22376314410199</v>
      </c>
      <c r="Z20" s="1"/>
    </row>
    <row r="21" spans="1:26" ht="12.75">
      <c r="A21" s="152">
        <v>2008</v>
      </c>
      <c r="B21" s="118" t="s">
        <v>30</v>
      </c>
      <c r="C21" s="13" t="s">
        <v>6</v>
      </c>
      <c r="D21" s="85"/>
      <c r="E21" s="17"/>
      <c r="F21" s="13" t="s">
        <v>6</v>
      </c>
      <c r="G21" s="20">
        <v>8000000</v>
      </c>
      <c r="H21" s="69"/>
      <c r="I21" s="63"/>
      <c r="J21" s="69"/>
      <c r="K21" s="13" t="s">
        <v>6</v>
      </c>
      <c r="L21" s="85"/>
      <c r="M21" s="17"/>
      <c r="N21" s="83" t="s">
        <v>6</v>
      </c>
      <c r="O21" s="96" t="s">
        <v>6</v>
      </c>
      <c r="P21" s="86"/>
      <c r="Q21" s="86"/>
      <c r="R21" s="86"/>
      <c r="S21" s="86"/>
      <c r="T21" s="86"/>
      <c r="U21" s="86"/>
      <c r="V21" s="102">
        <v>78900000</v>
      </c>
      <c r="W21" s="115">
        <f>D21+G21+I21+L21</f>
        <v>8000000</v>
      </c>
      <c r="X21" s="116"/>
      <c r="Y21" s="56"/>
      <c r="Z21" s="1"/>
    </row>
    <row r="22" spans="1:25" ht="12.75">
      <c r="A22" s="153"/>
      <c r="B22" s="119" t="s">
        <v>10</v>
      </c>
      <c r="C22" s="13" t="s">
        <v>6</v>
      </c>
      <c r="D22" s="85">
        <v>3225000</v>
      </c>
      <c r="E22" s="17"/>
      <c r="F22" s="13" t="s">
        <v>6</v>
      </c>
      <c r="G22" s="20"/>
      <c r="H22" s="69"/>
      <c r="I22" s="63"/>
      <c r="J22" s="69"/>
      <c r="K22" s="13" t="s">
        <v>6</v>
      </c>
      <c r="L22" s="4"/>
      <c r="M22" s="17"/>
      <c r="N22" s="77"/>
      <c r="O22" s="95"/>
      <c r="P22" s="88"/>
      <c r="Q22" s="88"/>
      <c r="R22" s="88"/>
      <c r="S22" s="88"/>
      <c r="T22" s="88"/>
      <c r="U22" s="88"/>
      <c r="V22" s="100" t="s">
        <v>6</v>
      </c>
      <c r="W22" s="43">
        <f>D22+G22+I22+L22+N22+O22</f>
        <v>3225000</v>
      </c>
      <c r="X22" s="3" t="s">
        <v>6</v>
      </c>
      <c r="Y22" s="22" t="s">
        <v>6</v>
      </c>
    </row>
    <row r="23" spans="1:25" ht="12.75">
      <c r="A23" s="153"/>
      <c r="B23" s="29" t="s">
        <v>15</v>
      </c>
      <c r="C23" s="41" t="s">
        <v>6</v>
      </c>
      <c r="D23" s="32">
        <v>1537000</v>
      </c>
      <c r="E23" s="37"/>
      <c r="F23" s="41" t="s">
        <v>6</v>
      </c>
      <c r="G23" s="40">
        <v>1052000</v>
      </c>
      <c r="H23" s="71"/>
      <c r="I23" s="80"/>
      <c r="J23" s="81"/>
      <c r="K23" s="41" t="s">
        <v>6</v>
      </c>
      <c r="L23" s="32"/>
      <c r="M23" s="37"/>
      <c r="N23" s="83" t="s">
        <v>6</v>
      </c>
      <c r="O23" s="96" t="s">
        <v>6</v>
      </c>
      <c r="P23" s="87"/>
      <c r="Q23" s="87"/>
      <c r="R23" s="87"/>
      <c r="S23" s="87"/>
      <c r="T23" s="87"/>
      <c r="U23" s="87"/>
      <c r="V23" s="100" t="s">
        <v>6</v>
      </c>
      <c r="W23" s="43">
        <f>D23+G23+I23+L23+M23</f>
        <v>2589000</v>
      </c>
      <c r="X23" s="55">
        <f>(W22+W23-O24)/V21*100</f>
        <v>7.3688212927756656</v>
      </c>
      <c r="Y23" s="44" t="s">
        <v>6</v>
      </c>
    </row>
    <row r="24" spans="1:25" ht="24.75" thickBot="1">
      <c r="A24" s="154"/>
      <c r="B24" s="121" t="s">
        <v>5</v>
      </c>
      <c r="C24" s="13" t="s">
        <v>6</v>
      </c>
      <c r="D24" s="86">
        <f>D20+D21-D22</f>
        <v>19625000</v>
      </c>
      <c r="E24" s="16">
        <f>E20+E21-E22</f>
        <v>0</v>
      </c>
      <c r="F24" s="13" t="s">
        <v>6</v>
      </c>
      <c r="G24" s="19">
        <f>G20+G21-G22</f>
        <v>17500000</v>
      </c>
      <c r="H24" s="73">
        <f>H20+H21-H22</f>
        <v>0</v>
      </c>
      <c r="I24" s="122">
        <f>I20+I21-I22</f>
        <v>0</v>
      </c>
      <c r="J24" s="73">
        <f>J20+J21-J22</f>
        <v>0</v>
      </c>
      <c r="K24" s="13" t="s">
        <v>6</v>
      </c>
      <c r="L24" s="2">
        <f>L20+L21-L22</f>
        <v>0</v>
      </c>
      <c r="M24" s="16">
        <f>M20+M21-M22</f>
        <v>0</v>
      </c>
      <c r="N24" s="104">
        <f>N20-N22</f>
        <v>0</v>
      </c>
      <c r="O24" s="97">
        <f>O20-O22</f>
        <v>0</v>
      </c>
      <c r="P24" s="86"/>
      <c r="Q24" s="86"/>
      <c r="R24" s="86"/>
      <c r="S24" s="86"/>
      <c r="T24" s="86"/>
      <c r="U24" s="86"/>
      <c r="V24" s="103" t="s">
        <v>6</v>
      </c>
      <c r="W24" s="115">
        <f>D24+G24+I24+L24+N24+O24</f>
        <v>37125000</v>
      </c>
      <c r="X24" s="79">
        <f>W22+W23</f>
        <v>5814000</v>
      </c>
      <c r="Y24" s="56">
        <f>(W24-N24)/V21*100</f>
        <v>47.053231939163496</v>
      </c>
    </row>
    <row r="25" spans="1:25" ht="12.75">
      <c r="A25" s="152">
        <v>2009</v>
      </c>
      <c r="B25" s="118" t="s">
        <v>30</v>
      </c>
      <c r="C25" s="123" t="s">
        <v>6</v>
      </c>
      <c r="D25" s="146"/>
      <c r="E25" s="42"/>
      <c r="F25" s="123" t="s">
        <v>6</v>
      </c>
      <c r="G25" s="38">
        <v>7000000</v>
      </c>
      <c r="H25" s="147"/>
      <c r="I25" s="148"/>
      <c r="J25" s="147"/>
      <c r="K25" s="123" t="s">
        <v>6</v>
      </c>
      <c r="L25" s="146"/>
      <c r="M25" s="42"/>
      <c r="N25" s="124" t="s">
        <v>6</v>
      </c>
      <c r="O25" s="125" t="s">
        <v>6</v>
      </c>
      <c r="P25" s="129"/>
      <c r="Q25" s="86"/>
      <c r="R25" s="86"/>
      <c r="S25" s="86"/>
      <c r="T25" s="86"/>
      <c r="U25" s="130"/>
      <c r="V25" s="102">
        <v>80900000</v>
      </c>
      <c r="W25" s="126">
        <f>D25+G25+I25+L25</f>
        <v>7000000</v>
      </c>
      <c r="X25" s="127"/>
      <c r="Y25" s="128"/>
    </row>
    <row r="26" spans="1:25" ht="12.75">
      <c r="A26" s="154"/>
      <c r="B26" s="119" t="s">
        <v>10</v>
      </c>
      <c r="C26" s="13" t="s">
        <v>6</v>
      </c>
      <c r="D26" s="85">
        <v>3225000</v>
      </c>
      <c r="E26" s="17"/>
      <c r="F26" s="13" t="s">
        <v>6</v>
      </c>
      <c r="G26" s="20">
        <v>1125000</v>
      </c>
      <c r="H26" s="69"/>
      <c r="I26" s="63"/>
      <c r="J26" s="69"/>
      <c r="K26" s="13" t="s">
        <v>6</v>
      </c>
      <c r="L26" s="85"/>
      <c r="M26" s="17"/>
      <c r="N26" s="88"/>
      <c r="O26" s="95"/>
      <c r="P26" s="131"/>
      <c r="Q26" s="88"/>
      <c r="R26" s="88"/>
      <c r="S26" s="88"/>
      <c r="T26" s="88"/>
      <c r="U26" s="132"/>
      <c r="V26" s="100" t="s">
        <v>6</v>
      </c>
      <c r="W26" s="43">
        <f>D26+G26+I26+L26+N26+O26</f>
        <v>4350000</v>
      </c>
      <c r="X26" s="116" t="s">
        <v>6</v>
      </c>
      <c r="Y26" s="22" t="s">
        <v>6</v>
      </c>
    </row>
    <row r="27" spans="1:25" ht="12.75">
      <c r="A27" s="154"/>
      <c r="B27" s="29" t="s">
        <v>15</v>
      </c>
      <c r="C27" s="41" t="s">
        <v>6</v>
      </c>
      <c r="D27" s="32">
        <v>1307000</v>
      </c>
      <c r="E27" s="37"/>
      <c r="F27" s="41" t="s">
        <v>6</v>
      </c>
      <c r="G27" s="40">
        <v>1530000</v>
      </c>
      <c r="H27" s="71"/>
      <c r="I27" s="80"/>
      <c r="J27" s="81"/>
      <c r="K27" s="41" t="s">
        <v>6</v>
      </c>
      <c r="L27" s="32"/>
      <c r="M27" s="37"/>
      <c r="N27" s="83" t="s">
        <v>6</v>
      </c>
      <c r="O27" s="96" t="s">
        <v>6</v>
      </c>
      <c r="P27" s="133"/>
      <c r="Q27" s="87"/>
      <c r="R27" s="87"/>
      <c r="S27" s="87"/>
      <c r="T27" s="87"/>
      <c r="U27" s="134"/>
      <c r="V27" s="100" t="s">
        <v>6</v>
      </c>
      <c r="W27" s="43">
        <f>D27+G27</f>
        <v>2837000</v>
      </c>
      <c r="X27" s="55">
        <f>(W26+W27-O28)/V25*100</f>
        <v>8.88380716934487</v>
      </c>
      <c r="Y27" s="44" t="s">
        <v>6</v>
      </c>
    </row>
    <row r="28" spans="1:25" ht="24.75" thickBot="1">
      <c r="A28" s="155"/>
      <c r="B28" s="120" t="s">
        <v>5</v>
      </c>
      <c r="C28" s="135" t="s">
        <v>6</v>
      </c>
      <c r="D28" s="136">
        <f>D24+D25-D26</f>
        <v>16400000</v>
      </c>
      <c r="E28" s="137">
        <f>E24+E25-E26</f>
        <v>0</v>
      </c>
      <c r="F28" s="135" t="s">
        <v>6</v>
      </c>
      <c r="G28" s="138">
        <f>G24+G25-G26</f>
        <v>23375000</v>
      </c>
      <c r="H28" s="139">
        <f>H24+H25-H26</f>
        <v>0</v>
      </c>
      <c r="I28" s="109">
        <f>I24+I25-I26</f>
        <v>0</v>
      </c>
      <c r="J28" s="139">
        <f>J24+J25-J26</f>
        <v>0</v>
      </c>
      <c r="K28" s="135" t="s">
        <v>6</v>
      </c>
      <c r="L28" s="136">
        <f>L24+L25-L26</f>
        <v>0</v>
      </c>
      <c r="M28" s="137">
        <f>M24+M25-M26</f>
        <v>0</v>
      </c>
      <c r="N28" s="140">
        <f>N24-N26</f>
        <v>0</v>
      </c>
      <c r="O28" s="141">
        <f>O24-O26</f>
        <v>0</v>
      </c>
      <c r="P28" s="129"/>
      <c r="Q28" s="86"/>
      <c r="R28" s="86"/>
      <c r="S28" s="86"/>
      <c r="T28" s="86"/>
      <c r="U28" s="130"/>
      <c r="V28" s="142" t="s">
        <v>6</v>
      </c>
      <c r="W28" s="50">
        <f>D28+G28+I28+L28+N28+O28</f>
        <v>39775000</v>
      </c>
      <c r="X28" s="143">
        <f>W26+W27</f>
        <v>7187000</v>
      </c>
      <c r="Y28" s="144">
        <f>(W28-N28)/V25*100</f>
        <v>49.16563658838072</v>
      </c>
    </row>
    <row r="29" spans="1:25" ht="12.75">
      <c r="A29" s="152">
        <v>2010</v>
      </c>
      <c r="B29" s="118" t="s">
        <v>30</v>
      </c>
      <c r="C29" s="123" t="s">
        <v>6</v>
      </c>
      <c r="D29" s="146"/>
      <c r="E29" s="42"/>
      <c r="F29" s="123" t="s">
        <v>6</v>
      </c>
      <c r="G29" s="38">
        <v>7000000</v>
      </c>
      <c r="H29" s="147"/>
      <c r="I29" s="148"/>
      <c r="J29" s="147"/>
      <c r="K29" s="123" t="s">
        <v>6</v>
      </c>
      <c r="L29" s="146"/>
      <c r="M29" s="42"/>
      <c r="N29" s="124" t="s">
        <v>6</v>
      </c>
      <c r="O29" s="125" t="s">
        <v>6</v>
      </c>
      <c r="P29" s="129"/>
      <c r="Q29" s="86"/>
      <c r="R29" s="86"/>
      <c r="S29" s="86"/>
      <c r="T29" s="86"/>
      <c r="U29" s="130"/>
      <c r="V29" s="102">
        <v>82900000</v>
      </c>
      <c r="W29" s="126">
        <f>D29+G29+I29+L29</f>
        <v>7000000</v>
      </c>
      <c r="X29" s="127"/>
      <c r="Y29" s="128"/>
    </row>
    <row r="30" spans="1:25" ht="12.75">
      <c r="A30" s="154"/>
      <c r="B30" s="119" t="s">
        <v>10</v>
      </c>
      <c r="C30" s="13" t="s">
        <v>6</v>
      </c>
      <c r="D30" s="85">
        <v>3225000</v>
      </c>
      <c r="E30" s="17"/>
      <c r="F30" s="13" t="s">
        <v>6</v>
      </c>
      <c r="G30" s="20">
        <v>2125000</v>
      </c>
      <c r="H30" s="69"/>
      <c r="I30" s="63"/>
      <c r="J30" s="69"/>
      <c r="K30" s="13" t="s">
        <v>6</v>
      </c>
      <c r="L30" s="85"/>
      <c r="M30" s="17"/>
      <c r="N30" s="88"/>
      <c r="O30" s="95"/>
      <c r="P30" s="131"/>
      <c r="Q30" s="88"/>
      <c r="R30" s="88"/>
      <c r="S30" s="88"/>
      <c r="T30" s="88"/>
      <c r="U30" s="132"/>
      <c r="V30" s="100" t="s">
        <v>6</v>
      </c>
      <c r="W30" s="43">
        <f>D30+G30+I30+L30+N30+O30</f>
        <v>5350000</v>
      </c>
      <c r="X30" s="116" t="s">
        <v>6</v>
      </c>
      <c r="Y30" s="22" t="s">
        <v>6</v>
      </c>
    </row>
    <row r="31" spans="1:25" ht="12.75">
      <c r="A31" s="154"/>
      <c r="B31" s="29" t="s">
        <v>15</v>
      </c>
      <c r="C31" s="41" t="s">
        <v>6</v>
      </c>
      <c r="D31" s="32">
        <v>1081000</v>
      </c>
      <c r="E31" s="37"/>
      <c r="F31" s="41" t="s">
        <v>6</v>
      </c>
      <c r="G31" s="40">
        <v>1917000</v>
      </c>
      <c r="H31" s="71"/>
      <c r="I31" s="80"/>
      <c r="J31" s="81"/>
      <c r="K31" s="41" t="s">
        <v>6</v>
      </c>
      <c r="L31" s="32"/>
      <c r="M31" s="37"/>
      <c r="N31" s="83" t="s">
        <v>6</v>
      </c>
      <c r="O31" s="96" t="s">
        <v>6</v>
      </c>
      <c r="P31" s="133"/>
      <c r="Q31" s="87"/>
      <c r="R31" s="87"/>
      <c r="S31" s="87"/>
      <c r="T31" s="87"/>
      <c r="U31" s="134"/>
      <c r="V31" s="100" t="s">
        <v>6</v>
      </c>
      <c r="W31" s="43">
        <f>D31+G31+I31+L31+M31</f>
        <v>2998000</v>
      </c>
      <c r="X31" s="55">
        <f>(W30+W31-O32)/V29*100</f>
        <v>10.069963811821472</v>
      </c>
      <c r="Y31" s="44" t="s">
        <v>6</v>
      </c>
    </row>
    <row r="32" spans="1:25" ht="24.75" thickBot="1">
      <c r="A32" s="155"/>
      <c r="B32" s="120" t="s">
        <v>5</v>
      </c>
      <c r="C32" s="135" t="s">
        <v>6</v>
      </c>
      <c r="D32" s="136">
        <f>D28+D29-D30</f>
        <v>13175000</v>
      </c>
      <c r="E32" s="137">
        <f>E28+E29-E30</f>
        <v>0</v>
      </c>
      <c r="F32" s="135" t="s">
        <v>6</v>
      </c>
      <c r="G32" s="138">
        <f>G28+G29-G30</f>
        <v>28250000</v>
      </c>
      <c r="H32" s="139">
        <f>H28+H29-H30</f>
        <v>0</v>
      </c>
      <c r="I32" s="109">
        <f>I28+I29-I30</f>
        <v>0</v>
      </c>
      <c r="J32" s="139">
        <f>J28+J29-J30</f>
        <v>0</v>
      </c>
      <c r="K32" s="135" t="s">
        <v>6</v>
      </c>
      <c r="L32" s="136">
        <f>L28+L29-L30</f>
        <v>0</v>
      </c>
      <c r="M32" s="137">
        <f>M28+M29-M30</f>
        <v>0</v>
      </c>
      <c r="N32" s="140">
        <f>N28-N30</f>
        <v>0</v>
      </c>
      <c r="O32" s="141">
        <f>O28-O30</f>
        <v>0</v>
      </c>
      <c r="P32" s="129"/>
      <c r="Q32" s="86"/>
      <c r="R32" s="86"/>
      <c r="S32" s="86"/>
      <c r="T32" s="86"/>
      <c r="U32" s="130"/>
      <c r="V32" s="142" t="s">
        <v>6</v>
      </c>
      <c r="W32" s="50">
        <f>D32+G32+I32+L32+N32+O32</f>
        <v>41425000</v>
      </c>
      <c r="X32" s="143">
        <f>W30+W31</f>
        <v>8348000</v>
      </c>
      <c r="Y32" s="144">
        <f>(W32-N32)/V29*100</f>
        <v>49.96984318455971</v>
      </c>
    </row>
    <row r="33" spans="1:25" ht="12.75">
      <c r="A33" s="152">
        <v>2011</v>
      </c>
      <c r="B33" s="118" t="s">
        <v>30</v>
      </c>
      <c r="C33" s="123" t="s">
        <v>6</v>
      </c>
      <c r="D33" s="146"/>
      <c r="E33" s="42"/>
      <c r="F33" s="123" t="s">
        <v>6</v>
      </c>
      <c r="G33" s="38">
        <v>7000000</v>
      </c>
      <c r="H33" s="147"/>
      <c r="I33" s="148"/>
      <c r="J33" s="147"/>
      <c r="K33" s="123" t="s">
        <v>6</v>
      </c>
      <c r="L33" s="146"/>
      <c r="M33" s="42"/>
      <c r="N33" s="124" t="s">
        <v>6</v>
      </c>
      <c r="O33" s="125" t="s">
        <v>6</v>
      </c>
      <c r="P33" s="129"/>
      <c r="Q33" s="86"/>
      <c r="R33" s="86"/>
      <c r="S33" s="86"/>
      <c r="T33" s="86"/>
      <c r="U33" s="130"/>
      <c r="V33" s="102">
        <v>83900000</v>
      </c>
      <c r="W33" s="126">
        <f>D33+G33+I33+L33</f>
        <v>7000000</v>
      </c>
      <c r="X33" s="127"/>
      <c r="Y33" s="128"/>
    </row>
    <row r="34" spans="1:25" ht="12.75">
      <c r="A34" s="154"/>
      <c r="B34" s="119" t="s">
        <v>10</v>
      </c>
      <c r="C34" s="13" t="s">
        <v>6</v>
      </c>
      <c r="D34" s="85">
        <v>3225000</v>
      </c>
      <c r="E34" s="17"/>
      <c r="F34" s="13" t="s">
        <v>6</v>
      </c>
      <c r="G34" s="20">
        <v>3000000</v>
      </c>
      <c r="H34" s="69"/>
      <c r="I34" s="63"/>
      <c r="J34" s="69"/>
      <c r="K34" s="13" t="s">
        <v>6</v>
      </c>
      <c r="L34" s="85"/>
      <c r="M34" s="17"/>
      <c r="N34" s="88"/>
      <c r="O34" s="95"/>
      <c r="P34" s="131"/>
      <c r="Q34" s="88"/>
      <c r="R34" s="88"/>
      <c r="S34" s="88"/>
      <c r="T34" s="88"/>
      <c r="U34" s="132"/>
      <c r="V34" s="100" t="s">
        <v>6</v>
      </c>
      <c r="W34" s="43">
        <f>D34+G34+I34+L34+N34+O34</f>
        <v>6225000</v>
      </c>
      <c r="X34" s="116" t="s">
        <v>6</v>
      </c>
      <c r="Y34" s="22" t="s">
        <v>6</v>
      </c>
    </row>
    <row r="35" spans="1:25" ht="12.75">
      <c r="A35" s="154"/>
      <c r="B35" s="29" t="s">
        <v>15</v>
      </c>
      <c r="C35" s="41" t="s">
        <v>6</v>
      </c>
      <c r="D35" s="32">
        <v>856000</v>
      </c>
      <c r="E35" s="37"/>
      <c r="F35" s="41" t="s">
        <v>6</v>
      </c>
      <c r="G35" s="40">
        <v>2235000</v>
      </c>
      <c r="H35" s="71"/>
      <c r="I35" s="80"/>
      <c r="J35" s="81"/>
      <c r="K35" s="41" t="s">
        <v>6</v>
      </c>
      <c r="L35" s="32"/>
      <c r="M35" s="37"/>
      <c r="N35" s="83" t="s">
        <v>6</v>
      </c>
      <c r="O35" s="96" t="s">
        <v>6</v>
      </c>
      <c r="P35" s="133"/>
      <c r="Q35" s="87"/>
      <c r="R35" s="87"/>
      <c r="S35" s="87"/>
      <c r="T35" s="87"/>
      <c r="U35" s="134"/>
      <c r="V35" s="100" t="s">
        <v>6</v>
      </c>
      <c r="W35" s="43">
        <f>D35+G35+I35+L35+M35</f>
        <v>3091000</v>
      </c>
      <c r="X35" s="55">
        <f>(W34+W35-O36)/V33*100</f>
        <v>11.103694874851012</v>
      </c>
      <c r="Y35" s="44" t="s">
        <v>6</v>
      </c>
    </row>
    <row r="36" spans="1:25" ht="24.75" thickBot="1">
      <c r="A36" s="155"/>
      <c r="B36" s="120" t="s">
        <v>5</v>
      </c>
      <c r="C36" s="135" t="s">
        <v>6</v>
      </c>
      <c r="D36" s="136">
        <f>D32+D33-D34</f>
        <v>9950000</v>
      </c>
      <c r="E36" s="137">
        <f>E32+E33-E34</f>
        <v>0</v>
      </c>
      <c r="F36" s="135" t="s">
        <v>6</v>
      </c>
      <c r="G36" s="138">
        <f>G32+G33-G34</f>
        <v>32250000</v>
      </c>
      <c r="H36" s="139">
        <f>H32+H33-H34</f>
        <v>0</v>
      </c>
      <c r="I36" s="109">
        <f>I32+I33-I34</f>
        <v>0</v>
      </c>
      <c r="J36" s="139">
        <f>J32+J33-J34</f>
        <v>0</v>
      </c>
      <c r="K36" s="135" t="s">
        <v>6</v>
      </c>
      <c r="L36" s="136">
        <f>L32+L33-L34</f>
        <v>0</v>
      </c>
      <c r="M36" s="137">
        <f>M32+M33-M34</f>
        <v>0</v>
      </c>
      <c r="N36" s="140">
        <f>N32-N34</f>
        <v>0</v>
      </c>
      <c r="O36" s="141">
        <f>O32-O34</f>
        <v>0</v>
      </c>
      <c r="P36" s="129"/>
      <c r="Q36" s="86"/>
      <c r="R36" s="86"/>
      <c r="S36" s="86"/>
      <c r="T36" s="86"/>
      <c r="U36" s="130"/>
      <c r="V36" s="142" t="s">
        <v>6</v>
      </c>
      <c r="W36" s="50">
        <f>D36+G36+I36+L36+N36+O36</f>
        <v>42200000</v>
      </c>
      <c r="X36" s="143">
        <f>W34+W35</f>
        <v>9316000</v>
      </c>
      <c r="Y36" s="144">
        <f>(W36-N36)/V33*100</f>
        <v>50.297973778307515</v>
      </c>
    </row>
    <row r="37" spans="1:25" ht="12.75">
      <c r="A37" s="152">
        <v>2012</v>
      </c>
      <c r="B37" s="118" t="s">
        <v>30</v>
      </c>
      <c r="C37" s="123" t="s">
        <v>6</v>
      </c>
      <c r="D37" s="146"/>
      <c r="E37" s="42"/>
      <c r="F37" s="123" t="s">
        <v>6</v>
      </c>
      <c r="G37" s="38">
        <v>7000000</v>
      </c>
      <c r="H37" s="147"/>
      <c r="I37" s="148"/>
      <c r="J37" s="147"/>
      <c r="K37" s="123" t="s">
        <v>6</v>
      </c>
      <c r="L37" s="146"/>
      <c r="M37" s="42"/>
      <c r="N37" s="124" t="s">
        <v>6</v>
      </c>
      <c r="O37" s="125" t="s">
        <v>6</v>
      </c>
      <c r="P37" s="129"/>
      <c r="Q37" s="86"/>
      <c r="R37" s="86"/>
      <c r="S37" s="86"/>
      <c r="T37" s="86"/>
      <c r="U37" s="130"/>
      <c r="V37" s="102">
        <v>84900000</v>
      </c>
      <c r="W37" s="126">
        <f>D37+G37+I37+L37</f>
        <v>7000000</v>
      </c>
      <c r="X37" s="127"/>
      <c r="Y37" s="128"/>
    </row>
    <row r="38" spans="1:25" ht="12.75">
      <c r="A38" s="154"/>
      <c r="B38" s="119" t="s">
        <v>10</v>
      </c>
      <c r="C38" s="13" t="s">
        <v>6</v>
      </c>
      <c r="D38" s="85">
        <v>3225000</v>
      </c>
      <c r="E38" s="17"/>
      <c r="F38" s="13" t="s">
        <v>6</v>
      </c>
      <c r="G38" s="20">
        <v>3875000</v>
      </c>
      <c r="H38" s="69"/>
      <c r="I38" s="63"/>
      <c r="J38" s="69"/>
      <c r="K38" s="13" t="s">
        <v>6</v>
      </c>
      <c r="L38" s="85"/>
      <c r="M38" s="17"/>
      <c r="N38" s="88"/>
      <c r="O38" s="95"/>
      <c r="P38" s="131"/>
      <c r="Q38" s="88"/>
      <c r="R38" s="88"/>
      <c r="S38" s="88"/>
      <c r="T38" s="88"/>
      <c r="U38" s="132"/>
      <c r="V38" s="100" t="s">
        <v>6</v>
      </c>
      <c r="W38" s="43">
        <f>D38+G38+I38+L38+N38+O38</f>
        <v>7100000</v>
      </c>
      <c r="X38" s="116" t="s">
        <v>6</v>
      </c>
      <c r="Y38" s="22" t="s">
        <v>6</v>
      </c>
    </row>
    <row r="39" spans="1:25" ht="12.75">
      <c r="A39" s="154"/>
      <c r="B39" s="29" t="s">
        <v>15</v>
      </c>
      <c r="C39" s="41" t="s">
        <v>6</v>
      </c>
      <c r="D39" s="32">
        <v>633000</v>
      </c>
      <c r="E39" s="37"/>
      <c r="F39" s="41" t="s">
        <v>6</v>
      </c>
      <c r="G39" s="40">
        <v>2493000</v>
      </c>
      <c r="H39" s="71"/>
      <c r="I39" s="80"/>
      <c r="J39" s="81"/>
      <c r="K39" s="41" t="s">
        <v>6</v>
      </c>
      <c r="L39" s="32"/>
      <c r="M39" s="37"/>
      <c r="N39" s="83" t="s">
        <v>6</v>
      </c>
      <c r="O39" s="96" t="s">
        <v>6</v>
      </c>
      <c r="P39" s="133"/>
      <c r="Q39" s="87"/>
      <c r="R39" s="87"/>
      <c r="S39" s="87"/>
      <c r="T39" s="87"/>
      <c r="U39" s="134"/>
      <c r="V39" s="100" t="s">
        <v>6</v>
      </c>
      <c r="W39" s="43">
        <f>D39+G39+I39+L39+M39</f>
        <v>3126000</v>
      </c>
      <c r="X39" s="55">
        <f>(W38+W39-O40)/V37*100</f>
        <v>12.044758539458186</v>
      </c>
      <c r="Y39" s="44" t="s">
        <v>6</v>
      </c>
    </row>
    <row r="40" spans="1:25" ht="24.75" thickBot="1">
      <c r="A40" s="155"/>
      <c r="B40" s="120" t="s">
        <v>5</v>
      </c>
      <c r="C40" s="135" t="s">
        <v>6</v>
      </c>
      <c r="D40" s="136">
        <f>D36+D37-D38</f>
        <v>6725000</v>
      </c>
      <c r="E40" s="137">
        <f>E36+E37-E38</f>
        <v>0</v>
      </c>
      <c r="F40" s="135" t="s">
        <v>6</v>
      </c>
      <c r="G40" s="138">
        <f>G36+G37-G38</f>
        <v>35375000</v>
      </c>
      <c r="H40" s="139">
        <f>H36+H37-H38</f>
        <v>0</v>
      </c>
      <c r="I40" s="109">
        <f>I36+I37-I38</f>
        <v>0</v>
      </c>
      <c r="J40" s="139">
        <f>J36+J37-J38</f>
        <v>0</v>
      </c>
      <c r="K40" s="135" t="s">
        <v>6</v>
      </c>
      <c r="L40" s="136">
        <f>L36+L37-L38</f>
        <v>0</v>
      </c>
      <c r="M40" s="137">
        <f>M36+M37-M38</f>
        <v>0</v>
      </c>
      <c r="N40" s="140">
        <f>N36-N38</f>
        <v>0</v>
      </c>
      <c r="O40" s="141">
        <f>O36-O38</f>
        <v>0</v>
      </c>
      <c r="P40" s="129"/>
      <c r="Q40" s="86"/>
      <c r="R40" s="86"/>
      <c r="S40" s="86"/>
      <c r="T40" s="86"/>
      <c r="U40" s="130"/>
      <c r="V40" s="142" t="s">
        <v>6</v>
      </c>
      <c r="W40" s="50">
        <f>D40+G40+I40+L40+N40+O40</f>
        <v>42100000</v>
      </c>
      <c r="X40" s="143">
        <f>W38+W39</f>
        <v>10226000</v>
      </c>
      <c r="Y40" s="144">
        <f>(W40-N40)/V37*100</f>
        <v>49.58775029446408</v>
      </c>
    </row>
    <row r="42" ht="12.75">
      <c r="C42" s="84" t="s">
        <v>20</v>
      </c>
    </row>
    <row r="43" spans="3:13" ht="12.75">
      <c r="C43" s="150" t="s">
        <v>21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07"/>
    </row>
    <row r="44" spans="3:11" ht="12.75">
      <c r="C44" s="149" t="s">
        <v>22</v>
      </c>
      <c r="D44" s="149"/>
      <c r="E44" s="149"/>
      <c r="F44" s="149"/>
      <c r="G44" s="149"/>
      <c r="H44" s="149"/>
      <c r="I44" s="149"/>
      <c r="J44" s="149"/>
      <c r="K44" s="149"/>
    </row>
    <row r="45" spans="3:11" ht="12.75">
      <c r="C45" s="149" t="s">
        <v>23</v>
      </c>
      <c r="D45" s="149"/>
      <c r="E45" s="149"/>
      <c r="F45" s="149"/>
      <c r="G45" s="149"/>
      <c r="H45" s="149"/>
      <c r="I45" s="149"/>
      <c r="J45" s="149"/>
      <c r="K45" s="149"/>
    </row>
    <row r="46" spans="3:11" ht="12.75">
      <c r="C46" s="149" t="s">
        <v>24</v>
      </c>
      <c r="D46" s="149"/>
      <c r="E46" s="149"/>
      <c r="F46" s="149"/>
      <c r="G46" s="149"/>
      <c r="H46" s="149"/>
      <c r="I46" s="149"/>
      <c r="J46" s="149"/>
      <c r="K46" s="149"/>
    </row>
    <row r="47" spans="3:11" ht="12.75">
      <c r="C47" s="149" t="s">
        <v>25</v>
      </c>
      <c r="D47" s="149"/>
      <c r="E47" s="149"/>
      <c r="F47" s="149"/>
      <c r="G47" s="149"/>
      <c r="H47" s="149"/>
      <c r="I47" s="149"/>
      <c r="J47" s="149"/>
      <c r="K47" s="149"/>
    </row>
    <row r="48" spans="3:11" ht="12.75">
      <c r="C48" s="149" t="s">
        <v>26</v>
      </c>
      <c r="D48" s="149"/>
      <c r="E48" s="149"/>
      <c r="F48" s="149"/>
      <c r="G48" s="149"/>
      <c r="H48" s="149"/>
      <c r="I48" s="149"/>
      <c r="J48" s="149"/>
      <c r="K48" s="149"/>
    </row>
    <row r="49" ht="12.75">
      <c r="C49" t="s">
        <v>31</v>
      </c>
    </row>
    <row r="50" ht="12.75">
      <c r="C50" t="s">
        <v>33</v>
      </c>
    </row>
    <row r="51" ht="12.75">
      <c r="C51" t="s">
        <v>32</v>
      </c>
    </row>
    <row r="52" ht="12.75">
      <c r="C52" t="s">
        <v>28</v>
      </c>
    </row>
    <row r="53" ht="12.75">
      <c r="C53" t="s">
        <v>29</v>
      </c>
    </row>
  </sheetData>
  <sheetProtection password="CC1A" sheet="1" objects="1" scenarios="1"/>
  <mergeCells count="26">
    <mergeCell ref="A33:A36"/>
    <mergeCell ref="A37:A40"/>
    <mergeCell ref="W4:W6"/>
    <mergeCell ref="X4:X6"/>
    <mergeCell ref="A9:A20"/>
    <mergeCell ref="I4:M4"/>
    <mergeCell ref="V4:V6"/>
    <mergeCell ref="I5:J5"/>
    <mergeCell ref="N4:N6"/>
    <mergeCell ref="O4:O6"/>
    <mergeCell ref="A21:A24"/>
    <mergeCell ref="A25:A28"/>
    <mergeCell ref="A29:A32"/>
    <mergeCell ref="Y4:Y6"/>
    <mergeCell ref="A4:A6"/>
    <mergeCell ref="B4:B6"/>
    <mergeCell ref="F5:H5"/>
    <mergeCell ref="K5:M5"/>
    <mergeCell ref="C4:H4"/>
    <mergeCell ref="C5:E5"/>
    <mergeCell ref="C47:K47"/>
    <mergeCell ref="C48:K48"/>
    <mergeCell ref="C43:L43"/>
    <mergeCell ref="C44:K44"/>
    <mergeCell ref="C45:K45"/>
    <mergeCell ref="C46:K46"/>
  </mergeCells>
  <printOptions/>
  <pageMargins left="0.17" right="0.19" top="1" bottom="1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HLedoch</dc:creator>
  <cp:keywords/>
  <dc:description/>
  <cp:lastModifiedBy>Urząd Miejski</cp:lastModifiedBy>
  <cp:lastPrinted>2007-05-11T10:37:10Z</cp:lastPrinted>
  <dcterms:created xsi:type="dcterms:W3CDTF">2004-07-06T11:25:39Z</dcterms:created>
  <dcterms:modified xsi:type="dcterms:W3CDTF">2007-05-22T07:55:49Z</dcterms:modified>
  <cp:category/>
  <cp:version/>
  <cp:contentType/>
  <cp:contentStatus/>
</cp:coreProperties>
</file>